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EVANGELOS fiiles\DOORS !\AURUM\NEYRO\"/>
    </mc:Choice>
  </mc:AlternateContent>
  <xr:revisionPtr revIDLastSave="0" documentId="13_ncr:1_{8DD44E5C-7297-4E06-A4D3-EBC5E39A61B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Υπολογιστής" sheetId="1" r:id="rId1"/>
    <sheet name="Οδηγίε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A72" i="1"/>
  <c r="G72" i="1" s="1"/>
  <c r="A71" i="1"/>
  <c r="F71" i="1" s="1"/>
  <c r="A70" i="1"/>
  <c r="E70" i="1" s="1"/>
  <c r="A69" i="1"/>
  <c r="D69" i="1" s="1"/>
  <c r="A68" i="1"/>
  <c r="C68" i="1" s="1"/>
  <c r="A67" i="1"/>
  <c r="B67" i="1" s="1"/>
  <c r="A66" i="1"/>
  <c r="G66" i="1" s="1"/>
  <c r="A65" i="1"/>
  <c r="G65" i="1" s="1"/>
  <c r="A64" i="1"/>
  <c r="G64" i="1" s="1"/>
  <c r="A63" i="1"/>
  <c r="F63" i="1" s="1"/>
  <c r="A62" i="1"/>
  <c r="E62" i="1" s="1"/>
  <c r="A61" i="1"/>
  <c r="D61" i="1" s="1"/>
  <c r="A60" i="1"/>
  <c r="C60" i="1" s="1"/>
  <c r="A59" i="1"/>
  <c r="B59" i="1" s="1"/>
  <c r="A58" i="1"/>
  <c r="D58" i="1" s="1"/>
  <c r="A57" i="1"/>
  <c r="G57" i="1" s="1"/>
  <c r="A56" i="1"/>
  <c r="G56" i="1" s="1"/>
  <c r="A55" i="1"/>
  <c r="F55" i="1" s="1"/>
  <c r="A54" i="1"/>
  <c r="E54" i="1" s="1"/>
  <c r="A53" i="1"/>
  <c r="D53" i="1" s="1"/>
  <c r="A52" i="1"/>
  <c r="C52" i="1" s="1"/>
  <c r="A51" i="1"/>
  <c r="B51" i="1" s="1"/>
  <c r="A50" i="1"/>
  <c r="E50" i="1" s="1"/>
  <c r="A49" i="1"/>
  <c r="G49" i="1" s="1"/>
  <c r="A48" i="1"/>
  <c r="G48" i="1" s="1"/>
  <c r="A47" i="1"/>
  <c r="F47" i="1" s="1"/>
  <c r="A46" i="1"/>
  <c r="E46" i="1" s="1"/>
  <c r="A45" i="1"/>
  <c r="D45" i="1" s="1"/>
  <c r="A44" i="1"/>
  <c r="C44" i="1" s="1"/>
  <c r="A43" i="1"/>
  <c r="B43" i="1" s="1"/>
  <c r="A42" i="1"/>
  <c r="D42" i="1" s="1"/>
  <c r="A41" i="1"/>
  <c r="G41" i="1" s="1"/>
  <c r="A40" i="1"/>
  <c r="G40" i="1" s="1"/>
  <c r="A39" i="1"/>
  <c r="F39" i="1" s="1"/>
  <c r="A38" i="1"/>
  <c r="E38" i="1" s="1"/>
  <c r="A37" i="1"/>
  <c r="D37" i="1" s="1"/>
  <c r="A36" i="1"/>
  <c r="C36" i="1" s="1"/>
  <c r="A35" i="1"/>
  <c r="A34" i="1"/>
  <c r="C34" i="1" s="1"/>
  <c r="A33" i="1"/>
  <c r="A32" i="1"/>
  <c r="A31" i="1"/>
  <c r="A30" i="1"/>
  <c r="A29" i="1"/>
  <c r="A28" i="1"/>
  <c r="C28" i="1" s="1"/>
  <c r="A27" i="1"/>
  <c r="C27" i="1" s="1"/>
  <c r="A26" i="1"/>
  <c r="A25" i="1"/>
  <c r="A24" i="1"/>
  <c r="C24" i="1" s="1"/>
  <c r="A23" i="1"/>
  <c r="C23" i="1" s="1"/>
  <c r="A22" i="1"/>
  <c r="C22" i="1" s="1"/>
  <c r="A21" i="1"/>
  <c r="C21" i="1" s="1"/>
  <c r="A20" i="1"/>
  <c r="C20" i="1" s="1"/>
  <c r="A19" i="1"/>
  <c r="C19" i="1" s="1"/>
  <c r="A18" i="1"/>
  <c r="C18" i="1" s="1"/>
  <c r="A17" i="1"/>
  <c r="C17" i="1" s="1"/>
  <c r="A16" i="1"/>
  <c r="C16" i="1" s="1"/>
  <c r="A15" i="1"/>
  <c r="C15" i="1" s="1"/>
  <c r="A14" i="1"/>
  <c r="C14" i="1" s="1"/>
  <c r="A13" i="1"/>
  <c r="E10" i="1"/>
  <c r="E8" i="1"/>
  <c r="G42" i="1" l="1"/>
  <c r="C66" i="1"/>
  <c r="E66" i="1"/>
  <c r="B66" i="1"/>
  <c r="F46" i="1"/>
  <c r="C61" i="1"/>
  <c r="F42" i="1"/>
  <c r="F37" i="1"/>
  <c r="F49" i="1"/>
  <c r="C69" i="1"/>
  <c r="F59" i="1"/>
  <c r="F43" i="1"/>
  <c r="G39" i="1"/>
  <c r="F64" i="1"/>
  <c r="E45" i="1"/>
  <c r="E61" i="1"/>
  <c r="E69" i="1"/>
  <c r="B37" i="1"/>
  <c r="G45" i="1"/>
  <c r="F58" i="1"/>
  <c r="G61" i="1"/>
  <c r="E37" i="1"/>
  <c r="G58" i="1"/>
  <c r="F62" i="1"/>
  <c r="C67" i="1"/>
  <c r="C40" i="1"/>
  <c r="B50" i="1"/>
  <c r="F65" i="1"/>
  <c r="G37" i="1"/>
  <c r="E40" i="1"/>
  <c r="C43" i="1"/>
  <c r="C46" i="1"/>
  <c r="C50" i="1"/>
  <c r="C59" i="1"/>
  <c r="D50" i="1"/>
  <c r="B39" i="1"/>
  <c r="C58" i="1"/>
  <c r="F50" i="1"/>
  <c r="C42" i="1"/>
  <c r="D39" i="1"/>
  <c r="E42" i="1"/>
  <c r="B45" i="1"/>
  <c r="E58" i="1"/>
  <c r="B61" i="1"/>
  <c r="E64" i="1"/>
  <c r="F66" i="1"/>
  <c r="C70" i="1"/>
  <c r="E48" i="1"/>
  <c r="C53" i="1"/>
  <c r="E55" i="1"/>
  <c r="G63" i="1"/>
  <c r="C35" i="1"/>
  <c r="B42" i="1"/>
  <c r="G50" i="1"/>
  <c r="E53" i="1"/>
  <c r="G55" i="1"/>
  <c r="B58" i="1"/>
  <c r="D70" i="1"/>
  <c r="C62" i="1"/>
  <c r="C64" i="1"/>
  <c r="D66" i="1"/>
  <c r="B69" i="1"/>
  <c r="G70" i="1"/>
  <c r="B47" i="1"/>
  <c r="C51" i="1"/>
  <c r="C54" i="1"/>
  <c r="C56" i="1"/>
  <c r="C26" i="1"/>
  <c r="D47" i="1"/>
  <c r="F51" i="1"/>
  <c r="F54" i="1"/>
  <c r="E56" i="1"/>
  <c r="C32" i="1"/>
  <c r="C38" i="1"/>
  <c r="G47" i="1"/>
  <c r="F56" i="1"/>
  <c r="B63" i="1"/>
  <c r="F69" i="1"/>
  <c r="C30" i="1"/>
  <c r="F38" i="1"/>
  <c r="B55" i="1"/>
  <c r="D63" i="1"/>
  <c r="G69" i="1"/>
  <c r="F41" i="1"/>
  <c r="C48" i="1"/>
  <c r="B53" i="1"/>
  <c r="D55" i="1"/>
  <c r="F57" i="1"/>
  <c r="F61" i="1"/>
  <c r="E63" i="1"/>
  <c r="F70" i="1"/>
  <c r="G71" i="1"/>
  <c r="G38" i="1"/>
  <c r="B41" i="1"/>
  <c r="D43" i="1"/>
  <c r="E44" i="1"/>
  <c r="F45" i="1"/>
  <c r="G46" i="1"/>
  <c r="B49" i="1"/>
  <c r="D51" i="1"/>
  <c r="E52" i="1"/>
  <c r="F53" i="1"/>
  <c r="G54" i="1"/>
  <c r="B57" i="1"/>
  <c r="D59" i="1"/>
  <c r="E60" i="1"/>
  <c r="G62" i="1"/>
  <c r="B65" i="1"/>
  <c r="D67" i="1"/>
  <c r="E68" i="1"/>
  <c r="D44" i="1"/>
  <c r="D52" i="1"/>
  <c r="D60" i="1"/>
  <c r="D68" i="1"/>
  <c r="C33" i="1"/>
  <c r="B40" i="1"/>
  <c r="C41" i="1"/>
  <c r="E43" i="1"/>
  <c r="F44" i="1"/>
  <c r="B48" i="1"/>
  <c r="C49" i="1"/>
  <c r="E51" i="1"/>
  <c r="F52" i="1"/>
  <c r="G53" i="1"/>
  <c r="B56" i="1"/>
  <c r="C57" i="1"/>
  <c r="E59" i="1"/>
  <c r="F60" i="1"/>
  <c r="B64" i="1"/>
  <c r="C65" i="1"/>
  <c r="E67" i="1"/>
  <c r="F68" i="1"/>
  <c r="B72" i="1"/>
  <c r="F67" i="1"/>
  <c r="G68" i="1"/>
  <c r="B71" i="1"/>
  <c r="C72" i="1"/>
  <c r="D41" i="1"/>
  <c r="G44" i="1"/>
  <c r="D49" i="1"/>
  <c r="G52" i="1"/>
  <c r="D57" i="1"/>
  <c r="G60" i="1"/>
  <c r="D65" i="1"/>
  <c r="C31" i="1"/>
  <c r="B38" i="1"/>
  <c r="C39" i="1"/>
  <c r="D40" i="1"/>
  <c r="E41" i="1"/>
  <c r="G43" i="1"/>
  <c r="B46" i="1"/>
  <c r="C47" i="1"/>
  <c r="D48" i="1"/>
  <c r="E49" i="1"/>
  <c r="G51" i="1"/>
  <c r="B54" i="1"/>
  <c r="C55" i="1"/>
  <c r="D56" i="1"/>
  <c r="E57" i="1"/>
  <c r="G59" i="1"/>
  <c r="B62" i="1"/>
  <c r="C63" i="1"/>
  <c r="D64" i="1"/>
  <c r="E65" i="1"/>
  <c r="G67" i="1"/>
  <c r="B70" i="1"/>
  <c r="C71" i="1"/>
  <c r="D72" i="1"/>
  <c r="D71" i="1"/>
  <c r="E72" i="1"/>
  <c r="E71" i="1"/>
  <c r="F72" i="1"/>
  <c r="C29" i="1"/>
  <c r="C37" i="1"/>
  <c r="D38" i="1"/>
  <c r="E39" i="1"/>
  <c r="F40" i="1"/>
  <c r="B44" i="1"/>
  <c r="C45" i="1"/>
  <c r="D46" i="1"/>
  <c r="E47" i="1"/>
  <c r="F48" i="1"/>
  <c r="B52" i="1"/>
  <c r="D54" i="1"/>
  <c r="B60" i="1"/>
  <c r="D62" i="1"/>
  <c r="B68" i="1"/>
  <c r="C25" i="1" l="1"/>
  <c r="D13" i="1"/>
  <c r="E13" i="1" l="1"/>
  <c r="F13" i="1" s="1"/>
  <c r="G13" i="1" s="1"/>
  <c r="B14" i="1" l="1"/>
  <c r="D14" i="1" s="1"/>
  <c r="E14" i="1" s="1"/>
  <c r="F14" i="1" s="1"/>
  <c r="B15" i="1" l="1"/>
  <c r="D15" i="1" s="1"/>
  <c r="E15" i="1" s="1"/>
  <c r="G14" i="1"/>
  <c r="F15" i="1" l="1"/>
  <c r="G15" i="1" l="1"/>
  <c r="B16" i="1"/>
  <c r="D16" i="1" s="1"/>
  <c r="E16" i="1" s="1"/>
  <c r="F16" i="1" l="1"/>
  <c r="G16" i="1" l="1"/>
  <c r="B17" i="1"/>
  <c r="D17" i="1" s="1"/>
  <c r="E17" i="1" s="1"/>
  <c r="F17" i="1" l="1"/>
  <c r="B18" i="1" l="1"/>
  <c r="D18" i="1" s="1"/>
  <c r="E18" i="1" s="1"/>
  <c r="G17" i="1"/>
  <c r="F18" i="1" l="1"/>
  <c r="G18" i="1" l="1"/>
  <c r="B19" i="1"/>
  <c r="D19" i="1" s="1"/>
  <c r="E19" i="1" s="1"/>
  <c r="F19" i="1" l="1"/>
  <c r="G19" i="1" l="1"/>
  <c r="B20" i="1"/>
  <c r="D20" i="1" s="1"/>
  <c r="E20" i="1" s="1"/>
  <c r="F20" i="1" l="1"/>
  <c r="B21" i="1" l="1"/>
  <c r="D21" i="1" s="1"/>
  <c r="E21" i="1" s="1"/>
  <c r="G20" i="1"/>
  <c r="F21" i="1" l="1"/>
  <c r="G21" i="1" l="1"/>
  <c r="B22" i="1"/>
  <c r="D22" i="1" s="1"/>
  <c r="E22" i="1" s="1"/>
  <c r="F22" i="1" l="1"/>
  <c r="B23" i="1" l="1"/>
  <c r="D23" i="1" s="1"/>
  <c r="E23" i="1" s="1"/>
  <c r="G22" i="1"/>
  <c r="F23" i="1" l="1"/>
  <c r="G23" i="1" l="1"/>
  <c r="B24" i="1"/>
  <c r="D24" i="1" s="1"/>
  <c r="E24" i="1" s="1"/>
  <c r="F24" i="1" l="1"/>
  <c r="B25" i="1" s="1"/>
  <c r="D25" i="1" s="1"/>
  <c r="E25" i="1" l="1"/>
  <c r="F25" i="1" s="1"/>
  <c r="G24" i="1"/>
  <c r="B26" i="1" l="1"/>
  <c r="D26" i="1" s="1"/>
  <c r="G25" i="1"/>
  <c r="E26" i="1" l="1"/>
  <c r="F26" i="1" s="1"/>
  <c r="B27" i="1" l="1"/>
  <c r="D27" i="1" s="1"/>
  <c r="G26" i="1"/>
  <c r="E27" i="1" l="1"/>
  <c r="F27" i="1" s="1"/>
  <c r="G27" i="1" l="1"/>
  <c r="B28" i="1"/>
  <c r="D28" i="1" s="1"/>
  <c r="E28" i="1" l="1"/>
  <c r="F28" i="1"/>
  <c r="G28" i="1" l="1"/>
  <c r="B29" i="1"/>
  <c r="D29" i="1" s="1"/>
  <c r="E29" i="1" l="1"/>
  <c r="F29" i="1" s="1"/>
  <c r="G29" i="1" l="1"/>
  <c r="B30" i="1"/>
  <c r="D30" i="1" s="1"/>
  <c r="E30" i="1" l="1"/>
  <c r="F30" i="1" s="1"/>
  <c r="B31" i="1" s="1"/>
  <c r="D31" i="1" s="1"/>
  <c r="E31" i="1" l="1"/>
  <c r="F31" i="1" s="1"/>
  <c r="G30" i="1"/>
  <c r="G31" i="1" l="1"/>
  <c r="B32" i="1"/>
  <c r="D32" i="1" s="1"/>
  <c r="E32" i="1" l="1"/>
  <c r="F32" i="1" s="1"/>
  <c r="B33" i="1" l="1"/>
  <c r="D33" i="1" s="1"/>
  <c r="G32" i="1"/>
  <c r="E33" i="1" l="1"/>
  <c r="F33" i="1"/>
  <c r="G33" i="1" l="1"/>
  <c r="B34" i="1"/>
  <c r="D34" i="1" s="1"/>
  <c r="E34" i="1" l="1"/>
  <c r="F34" i="1"/>
  <c r="B35" i="1" l="1"/>
  <c r="D35" i="1" s="1"/>
  <c r="G34" i="1"/>
  <c r="E35" i="1" l="1"/>
  <c r="F35" i="1" s="1"/>
  <c r="G35" i="1" l="1"/>
  <c r="B36" i="1"/>
  <c r="D36" i="1" s="1"/>
  <c r="E36" i="1" l="1"/>
  <c r="F36" i="1" s="1"/>
  <c r="G36" i="1" l="1"/>
  <c r="E4" i="1"/>
  <c r="E7" i="1" l="1"/>
  <c r="E5" i="1"/>
  <c r="E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tc={66120F96-C839-D5CB-DB92-050C631E2498}</author>
    <author>tc={DC81BC0F-9A9C-1A36-FB26-65E6C969E051}</author>
    <author>tc={1F43641E-EDDF-5AE6-868E-02317C13E444}</author>
  </authors>
  <commentList>
    <comment ref="B4" authorId="0" shapeId="0" xr:uid="{00000000-0006-0000-0000-000001000000}">
      <text>
        <r>
          <rPr>
            <sz val="11"/>
            <rFont val="Carlito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Πηγή εισόδου: ποσό που έδωσε ο χρήστης στη συνομιλία.</t>
        </r>
      </text>
    </comment>
    <comment ref="B5" authorId="1" shapeId="0" xr:uid="{00000000-0006-0000-0000-000002000000}">
      <text>
        <r>
          <rPr>
            <sz val="11"/>
            <rFont val="Carlito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Πηγή εισόδου: υπολογισμένη απόδοση 96 / 250 = 38,4% από τα στοιχεία του χρήστη.</t>
        </r>
      </text>
    </comment>
    <comment ref="B6" authorId="2" shapeId="0" xr:uid="{00000000-0006-0000-0000-000003000000}">
      <text>
        <r>
          <rPr>
            <sz val="11"/>
            <rFont val="Carlito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Πηγή εισόδου: προεπιλογή 12 μήνες για ετήσιο υπολογισμό.</t>
        </r>
      </text>
    </comment>
  </commentList>
</comments>
</file>

<file path=xl/sharedStrings.xml><?xml version="1.0" encoding="utf-8"?>
<sst xmlns="http://schemas.openxmlformats.org/spreadsheetml/2006/main" count="59" uniqueCount="58">
  <si>
    <t>Παράμετρος</t>
  </si>
  <si>
    <t>Τιμή</t>
  </si>
  <si>
    <t>Σύνοψη</t>
  </si>
  <si>
    <t>Πώς διαβάζεται</t>
  </si>
  <si>
    <t>Αρχικό κεφάλαιο (USDT)</t>
  </si>
  <si>
    <t>Τελικό ποσό (USDT)</t>
  </si>
  <si>
    <t>1,384 σημαίνει:</t>
  </si>
  <si>
    <t>100% αρχικό ποσό + 38,4% κέρδος</t>
  </si>
  <si>
    <t>Συνολικό κέρδος (USDT)</t>
  </si>
  <si>
    <t>Κάθε μήνα:</t>
  </si>
  <si>
    <t>Νέο ποσό = παλιό ποσό × 1,384</t>
  </si>
  <si>
    <t>Μήνες</t>
  </si>
  <si>
    <t>Συνολική απόδοση</t>
  </si>
  <si>
    <t>Παράδειγμα:</t>
  </si>
  <si>
    <t>250 → 346 → 478,86 → 662,74...</t>
  </si>
  <si>
    <t>Μηνιαία επιπλέον κατάθεση (USDT)</t>
  </si>
  <si>
    <t>Πολλαπλασιαστής κεφαλαίου</t>
  </si>
  <si>
    <t>Ανατοκισμός:</t>
  </si>
  <si>
    <t>Το κέρδος ξαναμπαίνει μέσα και βγάζει νέο κέρδος.</t>
  </si>
  <si>
    <t>Αλλάζεις μόνο τα μπλε/κίτρινα κελιά</t>
  </si>
  <si>
    <t>Τα αποτελέσματα υπολογίζονται αυτόματα με ανατοκισμό.</t>
  </si>
  <si>
    <t>Προσοχή:</t>
  </si>
  <si>
    <t>Σταθερή μηνιαία απόδοση 38,4% είναι πολύ υψηλή και έχει μεγάλο ρίσκο.</t>
  </si>
  <si>
    <t>Όριο πίνακα:</t>
  </si>
  <si>
    <t>Υπολογίζει έως 60 μήνες. Για παραπάνω, μπορεί να επεκταθεί.</t>
  </si>
  <si>
    <t>Ετήσια απόδοση με τον ίδιο ρυθμό</t>
  </si>
  <si>
    <t>Μήνας</t>
  </si>
  <si>
    <t>Αρχικό υπόλοιπο (USDT)</t>
  </si>
  <si>
    <t>Επιπλέον κατάθεση (USDT)</t>
  </si>
  <si>
    <t>Βάση υπολογισμού (USDT)</t>
  </si>
  <si>
    <t>Μηνιαίο κέρδος (USDT)</t>
  </si>
  <si>
    <t>Οδηγίες χρήσης</t>
  </si>
  <si>
    <t>Βήμα</t>
  </si>
  <si>
    <t>Τι κάνεις</t>
  </si>
  <si>
    <t>Παράδειγμα</t>
  </si>
  <si>
    <t>Σημείωση</t>
  </si>
  <si>
    <t>Βάζεις αρχικό κεφάλαιο στο κελί B4</t>
  </si>
  <si>
    <t>250 USDT</t>
  </si>
  <si>
    <t>Αυτό είναι το ποσό που ξεκινάς.</t>
  </si>
  <si>
    <t>Βάζεις τη μηνιαία απόδοση στο κελί B5</t>
  </si>
  <si>
    <t>38,4%</t>
  </si>
  <si>
    <t>Γράφεται ως 38,4% ή 0,384.</t>
  </si>
  <si>
    <t>Βάζεις πόσους μήνες θέλεις στο κελί B6</t>
  </si>
  <si>
    <t>12</t>
  </si>
  <si>
    <t>Ο πίνακας υπολογίζει έως 60 μήνες.</t>
  </si>
  <si>
    <t>Προαιρετικά βάζεις μηνιαία επιπλέον κατάθεση στο B7</t>
  </si>
  <si>
    <t>0</t>
  </si>
  <si>
    <t>Άστο 0 αν δεν προσθέτεις χρήματα.</t>
  </si>
  <si>
    <t>Διαβάζεις τη σύνοψη στα κελιά D4:E10</t>
  </si>
  <si>
    <t>Το τελικό ποσό και το κέρδος αλλάζουν αυτόματα.</t>
  </si>
  <si>
    <t>Σημαντικό</t>
  </si>
  <si>
    <t>Το Excel κάνει μαθηματική προβολή, όχι πρόβλεψη ασφάλειας της πλατφόρμας.</t>
  </si>
  <si>
    <t>Πολύ υψηλές σταθερές αποδόσεις είναι red flag.</t>
  </si>
  <si>
    <t>Μέση μηνιαία απόδοση</t>
  </si>
  <si>
    <t>Μεση μηνιαία απόδοση</t>
  </si>
  <si>
    <t xml:space="preserve">NEYRO (AI BOT Q.A.) - Υπολογιστής Ανατοκισμού U$DT </t>
  </si>
  <si>
    <t>Τελικό υπόλοιπο μήνα (USDT)</t>
  </si>
  <si>
    <t>Εμπεριέχεται τέλος απόδοσης επί των κερδών 15%, για 1-30 μέρες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</si>
</sst>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&quot;USDT&quot;;[Red]\(0.00\)\ &quot;USDT&quot;;\-"/>
    <numFmt numFmtId="165" formatCode="0.00%;[Red]\(0.00%\);\-"/>
    <numFmt numFmtId="166" formatCode="0.00\x;[Red]\(0.00\x\);\-"/>
  </numFmts>
  <fonts count="10">
    <font>
      <sz val="11"/>
      <name val="Carlito"/>
    </font>
    <font>
      <b/>
      <sz val="16"/>
      <color rgb="FFFFFFFF"/>
      <name val="Carlito"/>
    </font>
    <font>
      <b/>
      <sz val="11"/>
      <color rgb="FF000000"/>
      <name val="Carlito"/>
    </font>
    <font>
      <b/>
      <sz val="11"/>
      <name val="Carlito"/>
    </font>
    <font>
      <b/>
      <sz val="11"/>
      <color rgb="FF0000FF"/>
      <name val="Carlito"/>
    </font>
    <font>
      <i/>
      <sz val="11"/>
      <color rgb="FF666666"/>
      <name val="Carlito"/>
    </font>
    <font>
      <b/>
      <sz val="11"/>
      <color rgb="FFFFFFFF"/>
      <name val="Carlito"/>
    </font>
    <font>
      <sz val="11"/>
      <color rgb="FF000000"/>
      <name val="Carlito"/>
    </font>
    <font>
      <sz val="11"/>
      <name val="Carlito"/>
    </font>
    <font>
      <b/>
      <sz val="11"/>
      <name val="Carlito"/>
      <charset val="161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1" fontId="7" fillId="0" borderId="4" xfId="1" applyNumberFormat="1" applyFont="1" applyBorder="1"/>
    <xf numFmtId="164" fontId="7" fillId="0" borderId="5" xfId="1" applyNumberFormat="1" applyFont="1" applyBorder="1"/>
    <xf numFmtId="164" fontId="7" fillId="0" borderId="6" xfId="1" applyNumberFormat="1" applyFont="1" applyBorder="1"/>
    <xf numFmtId="1" fontId="7" fillId="0" borderId="7" xfId="1" applyNumberFormat="1" applyFont="1" applyBorder="1"/>
    <xf numFmtId="164" fontId="7" fillId="0" borderId="8" xfId="1" applyNumberFormat="1" applyFont="1" applyBorder="1"/>
    <xf numFmtId="164" fontId="7" fillId="0" borderId="9" xfId="1" applyNumberFormat="1" applyFont="1" applyBorder="1"/>
    <xf numFmtId="0" fontId="0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2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" fontId="0" fillId="0" borderId="4" xfId="1" applyNumberFormat="1" applyFont="1" applyBorder="1" applyAlignment="1">
      <alignment vertical="top" wrapText="1"/>
    </xf>
    <xf numFmtId="0" fontId="0" fillId="0" borderId="5" xfId="1" applyFont="1" applyBorder="1" applyAlignment="1">
      <alignment vertical="top" wrapText="1"/>
    </xf>
    <xf numFmtId="0" fontId="0" fillId="0" borderId="6" xfId="1" applyFont="1" applyBorder="1" applyAlignment="1">
      <alignment vertical="top" wrapText="1"/>
    </xf>
    <xf numFmtId="0" fontId="0" fillId="0" borderId="4" xfId="1" applyFont="1" applyBorder="1" applyAlignment="1">
      <alignment vertical="top" wrapText="1"/>
    </xf>
    <xf numFmtId="0" fontId="0" fillId="0" borderId="7" xfId="1" applyFont="1" applyBorder="1" applyAlignment="1">
      <alignment vertical="top" wrapText="1"/>
    </xf>
    <xf numFmtId="0" fontId="0" fillId="0" borderId="8" xfId="1" applyFont="1" applyBorder="1" applyAlignment="1">
      <alignment vertical="top" wrapText="1"/>
    </xf>
    <xf numFmtId="0" fontId="0" fillId="0" borderId="9" xfId="1" applyFont="1" applyBorder="1" applyAlignment="1">
      <alignment vertical="top" wrapText="1"/>
    </xf>
    <xf numFmtId="164" fontId="7" fillId="0" borderId="10" xfId="1" applyNumberFormat="1" applyFont="1" applyBorder="1"/>
    <xf numFmtId="0" fontId="3" fillId="0" borderId="10" xfId="1" applyFont="1" applyBorder="1"/>
    <xf numFmtId="164" fontId="4" fillId="4" borderId="10" xfId="1" applyNumberFormat="1" applyFont="1" applyFill="1" applyBorder="1" applyAlignment="1">
      <alignment horizontal="right"/>
    </xf>
    <xf numFmtId="165" fontId="4" fillId="4" borderId="10" xfId="1" applyNumberFormat="1" applyFont="1" applyFill="1" applyBorder="1" applyAlignment="1">
      <alignment horizontal="right"/>
    </xf>
    <xf numFmtId="1" fontId="4" fillId="4" borderId="10" xfId="1" applyNumberFormat="1" applyFont="1" applyFill="1" applyBorder="1" applyAlignment="1">
      <alignment horizontal="right"/>
    </xf>
    <xf numFmtId="0" fontId="5" fillId="0" borderId="10" xfId="1" applyFont="1" applyBorder="1" applyAlignment="1">
      <alignment wrapText="1"/>
    </xf>
    <xf numFmtId="165" fontId="0" fillId="0" borderId="10" xfId="1" applyNumberFormat="1" applyFont="1" applyBorder="1"/>
    <xf numFmtId="166" fontId="0" fillId="0" borderId="10" xfId="1" applyNumberFormat="1" applyFont="1" applyBorder="1"/>
    <xf numFmtId="1" fontId="7" fillId="0" borderId="10" xfId="1" applyNumberFormat="1" applyFont="1" applyBorder="1" applyAlignment="1">
      <alignment horizontal="center"/>
    </xf>
    <xf numFmtId="0" fontId="3" fillId="4" borderId="10" xfId="1" applyFont="1" applyFill="1" applyBorder="1"/>
    <xf numFmtId="164" fontId="0" fillId="0" borderId="0" xfId="0" applyNumberFormat="1"/>
    <xf numFmtId="164" fontId="8" fillId="5" borderId="10" xfId="1" applyNumberFormat="1" applyFill="1" applyBorder="1"/>
    <xf numFmtId="0" fontId="2" fillId="5" borderId="0" xfId="1" applyFont="1" applyFill="1" applyAlignment="1">
      <alignment horizontal="center"/>
    </xf>
    <xf numFmtId="164" fontId="7" fillId="4" borderId="10" xfId="1" applyNumberFormat="1" applyFont="1" applyFill="1" applyBorder="1"/>
    <xf numFmtId="0" fontId="3" fillId="6" borderId="10" xfId="1" applyFont="1" applyFill="1" applyBorder="1"/>
    <xf numFmtId="164" fontId="9" fillId="6" borderId="10" xfId="1" applyNumberFormat="1" applyFont="1" applyFill="1" applyBorder="1"/>
    <xf numFmtId="0" fontId="0" fillId="6" borderId="10" xfId="0" applyFill="1" applyBorder="1" applyAlignment="1">
      <alignment horizontal="center" wrapText="1"/>
    </xf>
    <xf numFmtId="0" fontId="1" fillId="2" borderId="0" xfId="1" applyFont="1" applyFill="1" applyAlignment="1">
      <alignment horizontal="center" vertical="center"/>
    </xf>
    <xf numFmtId="0" fontId="0" fillId="0" borderId="0" xfId="0"/>
    <xf numFmtId="0" fontId="6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1" applyFont="1" applyFill="1" applyAlignment="1">
      <alignment horizontal="center"/>
    </xf>
  </cellXfs>
  <cellStyles count="2">
    <cellStyle name="Normal" xfId="1" xr:uid="{00000000-0005-0000-0000-000000000000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33dd1282d2a847b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c:style val="2"/>
  <c:chart>
    <c:title>
      <c:tx>
        <c:rich>
          <a:bodyPr/>
          <a:lstStyle/>
          <a:p>
            <a:r>
              <a:rPr lang="el-GR"/>
              <a:t>Εξέλιξη κεφαλαίου με ανατοκισμό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Series 1</c:v>
          </c:tx>
          <c:cat>
            <c:strLit>
              <c:ptCount val="1"/>
              <c:pt idx="0">
                <c:v>Item 1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AC0-452F-BFC7-3546946F5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0</xdr:rowOff>
    </xdr:from>
    <xdr:to>
      <xdr:col>12</xdr:col>
      <xdr:colOff>0</xdr:colOff>
      <xdr:row>29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457200</xdr:colOff>
      <xdr:row>34</xdr:row>
      <xdr:rowOff>152400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4F361631-5D6B-4E8D-96EF-3F3ED66637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457200</xdr:colOff>
      <xdr:row>35</xdr:row>
      <xdr:rowOff>160020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3F5F8C9-7576-C98E-9F79-11201FEEEFC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0337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457200</xdr:colOff>
      <xdr:row>35</xdr:row>
      <xdr:rowOff>160020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3659A1F5-B1AE-2555-4D21-7770E17A5D7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0337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457200</xdr:colOff>
      <xdr:row>35</xdr:row>
      <xdr:rowOff>160020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DEA3E214-485C-A0F0-4850-C3DE53E4174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0337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457200</xdr:colOff>
      <xdr:row>35</xdr:row>
      <xdr:rowOff>160020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6542772D-07DA-21DF-5E26-21DF23163C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0337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457200</xdr:colOff>
      <xdr:row>35</xdr:row>
      <xdr:rowOff>160020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54840C82-5275-517D-B9F1-1CD561F7A4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0337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457200</xdr:colOff>
      <xdr:row>35</xdr:row>
      <xdr:rowOff>160020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3CB05F19-FF02-8EC5-FEE8-E695C704280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0337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457200</xdr:colOff>
      <xdr:row>35</xdr:row>
      <xdr:rowOff>160020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5C817B24-2E94-BA0F-75DB-FA93840E07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033760" cy="81457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xltc:personList xmlns:xltc="http://schemas.microsoft.com/office/spreadsheetml/2018/threadedcomments">
  <xltc:person displayName="ChatGPT" id="{859D44DE-F7A6-4E67-956B-2031ED498DCC}"/>
</xltc: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.xml><?xml version="1.0" encoding="utf-8"?>
<xltc:ThreadedComments xmlns:xltc="http://schemas.microsoft.com/office/spreadsheetml/2018/threadedcomments">
  <xltc:threadedComment ref="B4" dT="2026-06-19T14:26:00.546" personId="{859D44DE-F7A6-4E67-956B-2031ED498DCC}" id="{66120F96-C839-D5CB-DB92-050C631E2498}">
    <xltc:text>Πηγή εισόδου: ποσό που έδωσε ο χρήστης στη συνομιλία.</xltc:text>
  </xltc:threadedComment>
  <xltc:threadedComment ref="B5" dT="2026-06-19T14:26:00.547" personId="{859D44DE-F7A6-4E67-956B-2031ED498DCC}" id="{DC81BC0F-9A9C-1A36-FB26-65E6C969E051}">
    <xltc:text>Πηγή εισόδου: υπολογισμένη απόδοση 96 / 250 = 38,4% από τα στοιχεία του χρήστη.</xltc:text>
  </xltc:threadedComment>
  <xltc:threadedComment ref="B6" dT="2026-06-19T14:26:00.547" personId="{859D44DE-F7A6-4E67-956B-2031ED498DCC}" id="{1F43641E-EDDF-5AE6-868E-02317C13E444}">
    <xltc:text>Πηγή εισόδου: προεπιλογή 12 μήνες για ετήσιο υπολογισμό.</xltc:text>
  </xltc:threadedComment>
</xl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4040ff58b35f40fd" Type="http://schemas.microsoft.com/office/2017/10/relationships/threadedComment" Target="../threadedcomments/threadedcomment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workbookViewId="0">
      <selection activeCell="B13" sqref="B13"/>
    </sheetView>
  </sheetViews>
  <sheetFormatPr defaultRowHeight="13.8"/>
  <cols>
    <col min="1" max="1" width="36.8984375" customWidth="1"/>
    <col min="2" max="2" width="26" customWidth="1"/>
    <col min="3" max="3" width="22" customWidth="1"/>
    <col min="4" max="4" width="33.8984375" customWidth="1"/>
    <col min="5" max="5" width="20" customWidth="1"/>
    <col min="6" max="6" width="22" customWidth="1"/>
    <col min="7" max="7" width="23.3984375" customWidth="1"/>
    <col min="9" max="9" width="16" customWidth="1"/>
    <col min="10" max="10" width="28" customWidth="1"/>
    <col min="11" max="12" width="10" customWidth="1"/>
  </cols>
  <sheetData>
    <row r="1" spans="1:12" ht="22.35" customHeight="1">
      <c r="A1" s="39" t="s">
        <v>55</v>
      </c>
      <c r="B1" s="40"/>
      <c r="C1" s="40"/>
      <c r="D1" s="40"/>
      <c r="E1" s="40"/>
      <c r="F1" s="40"/>
    </row>
    <row r="3" spans="1:12">
      <c r="A3" s="34" t="s">
        <v>0</v>
      </c>
      <c r="B3" s="34" t="s">
        <v>1</v>
      </c>
      <c r="D3" s="41" t="s">
        <v>2</v>
      </c>
      <c r="E3" s="42"/>
      <c r="F3" s="42"/>
      <c r="I3" s="41" t="s">
        <v>3</v>
      </c>
      <c r="J3" s="40"/>
      <c r="K3" s="40"/>
      <c r="L3" s="40"/>
    </row>
    <row r="4" spans="1:12" ht="27.6">
      <c r="A4" s="23" t="s">
        <v>4</v>
      </c>
      <c r="B4" s="24">
        <v>250</v>
      </c>
      <c r="D4" s="36" t="s">
        <v>5</v>
      </c>
      <c r="E4" s="37">
        <f>IFERROR(INDEX($F$13:$F$72,MATCH($B$6,$A$13:$A$72,0)),"")</f>
        <v>4485.2364661280226</v>
      </c>
      <c r="I4" s="11" t="s">
        <v>6</v>
      </c>
      <c r="J4" s="10" t="s">
        <v>7</v>
      </c>
      <c r="K4" s="10"/>
      <c r="L4" s="10"/>
    </row>
    <row r="5" spans="1:12" ht="55.2">
      <c r="A5" s="23" t="s">
        <v>54</v>
      </c>
      <c r="B5" s="25">
        <v>0.32</v>
      </c>
      <c r="D5" s="36" t="s">
        <v>8</v>
      </c>
      <c r="E5" s="37">
        <f>IF(E4="","",E4-$B$4-$B$7*$B$6)</f>
        <v>4235.2364661280226</v>
      </c>
      <c r="F5" s="38" t="s">
        <v>57</v>
      </c>
      <c r="I5" s="11" t="s">
        <v>9</v>
      </c>
      <c r="J5" s="10" t="s">
        <v>10</v>
      </c>
      <c r="K5" s="10"/>
      <c r="L5" s="10"/>
    </row>
    <row r="6" spans="1:12" ht="27.6">
      <c r="A6" s="23" t="s">
        <v>11</v>
      </c>
      <c r="B6" s="26">
        <v>12</v>
      </c>
      <c r="D6" s="23" t="s">
        <v>12</v>
      </c>
      <c r="E6" s="28">
        <f>IF(E5="","",E5/($B$4+$B$7*$B$6))</f>
        <v>16.940945864512091</v>
      </c>
      <c r="I6" s="11" t="s">
        <v>13</v>
      </c>
      <c r="J6" s="10" t="s">
        <v>14</v>
      </c>
      <c r="K6" s="10"/>
      <c r="L6" s="10"/>
    </row>
    <row r="7" spans="1:12" ht="27.6">
      <c r="A7" s="23" t="s">
        <v>15</v>
      </c>
      <c r="B7" s="24">
        <v>0</v>
      </c>
      <c r="D7" s="23" t="s">
        <v>16</v>
      </c>
      <c r="E7" s="29">
        <f>IF(E4="","",E4/$B$4)</f>
        <v>17.940945864512091</v>
      </c>
      <c r="I7" s="11" t="s">
        <v>17</v>
      </c>
      <c r="J7" s="10" t="s">
        <v>18</v>
      </c>
      <c r="K7" s="10"/>
      <c r="L7" s="10"/>
    </row>
    <row r="8" spans="1:12" ht="43.2">
      <c r="A8" s="31" t="s">
        <v>19</v>
      </c>
      <c r="B8" s="27" t="s">
        <v>20</v>
      </c>
      <c r="D8" s="23" t="s">
        <v>53</v>
      </c>
      <c r="E8" s="28">
        <f>$B$5</f>
        <v>0.32</v>
      </c>
      <c r="I8" s="11" t="s">
        <v>21</v>
      </c>
      <c r="J8" s="10" t="s">
        <v>22</v>
      </c>
      <c r="K8" s="10"/>
      <c r="L8" s="10"/>
    </row>
    <row r="9" spans="1:12" ht="27.6">
      <c r="I9" s="11" t="s">
        <v>23</v>
      </c>
      <c r="J9" s="10" t="s">
        <v>24</v>
      </c>
      <c r="K9" s="10"/>
      <c r="L9" s="10"/>
    </row>
    <row r="10" spans="1:12">
      <c r="D10" s="23" t="s">
        <v>25</v>
      </c>
      <c r="E10" s="28">
        <f>(1+$B$5)^12-1</f>
        <v>26.982542656501472</v>
      </c>
    </row>
    <row r="12" spans="1:12" ht="25.65" customHeight="1">
      <c r="A12" s="1" t="s">
        <v>26</v>
      </c>
      <c r="B12" s="2" t="s">
        <v>27</v>
      </c>
      <c r="C12" s="2" t="s">
        <v>28</v>
      </c>
      <c r="D12" s="2" t="s">
        <v>29</v>
      </c>
      <c r="E12" s="2" t="s">
        <v>30</v>
      </c>
      <c r="F12" s="2" t="s">
        <v>56</v>
      </c>
      <c r="G12" s="3" t="s">
        <v>8</v>
      </c>
    </row>
    <row r="13" spans="1:12">
      <c r="A13" s="30">
        <f>IF(1&lt;=$B$6,1,"")</f>
        <v>1</v>
      </c>
      <c r="B13" s="22">
        <f>B4</f>
        <v>250</v>
      </c>
      <c r="C13" s="22">
        <v>0</v>
      </c>
      <c r="D13" s="22">
        <f t="shared" ref="D13:D44" si="0">IF(A13="", "", B13+C13)</f>
        <v>250</v>
      </c>
      <c r="E13" s="22">
        <f>IF(A13="", "", D13*$B$5*(1-15%))</f>
        <v>68</v>
      </c>
      <c r="F13" s="22">
        <f t="shared" ref="F13:F44" si="1">IF(A13="", "", D13+E13)</f>
        <v>318</v>
      </c>
      <c r="G13" s="22">
        <f>IF(A13="", "", F13-$B$4-SUM($C$13:C13))</f>
        <v>68</v>
      </c>
    </row>
    <row r="14" spans="1:12">
      <c r="A14" s="30">
        <f>IF(2&lt;=$B$6,2,"")</f>
        <v>2</v>
      </c>
      <c r="B14" s="22">
        <f t="shared" ref="B14:B45" si="2">IF(A14="", "", F13)</f>
        <v>318</v>
      </c>
      <c r="C14" s="35">
        <f t="shared" ref="C14:C44" si="3">IF(A14="", "", $B$7)</f>
        <v>0</v>
      </c>
      <c r="D14" s="22">
        <f t="shared" si="0"/>
        <v>318</v>
      </c>
      <c r="E14" s="22">
        <f>IF(A14="", "", D14*$B$5*(1-15%))</f>
        <v>86.495999999999995</v>
      </c>
      <c r="F14" s="22">
        <f t="shared" si="1"/>
        <v>404.49599999999998</v>
      </c>
      <c r="G14" s="22">
        <f>IF(A14="", "", F14-$B$4-SUM($C$13:C14))</f>
        <v>154.49599999999998</v>
      </c>
    </row>
    <row r="15" spans="1:12">
      <c r="A15" s="30">
        <f>IF(3&lt;=$B$6,3,"")</f>
        <v>3</v>
      </c>
      <c r="B15" s="22">
        <f t="shared" si="2"/>
        <v>404.49599999999998</v>
      </c>
      <c r="C15" s="35">
        <f t="shared" si="3"/>
        <v>0</v>
      </c>
      <c r="D15" s="22">
        <f t="shared" si="0"/>
        <v>404.49599999999998</v>
      </c>
      <c r="E15" s="22">
        <f>IF(A15="", "", D15*$B$5*(1-15%))</f>
        <v>110.02291199999999</v>
      </c>
      <c r="F15" s="22">
        <f t="shared" si="1"/>
        <v>514.518912</v>
      </c>
      <c r="G15" s="22">
        <f>IF(A15="", "", F15-$B$4-SUM($C$13:C15))</f>
        <v>264.518912</v>
      </c>
    </row>
    <row r="16" spans="1:12">
      <c r="A16" s="30">
        <f>IF(4&lt;=$B$6,4,"")</f>
        <v>4</v>
      </c>
      <c r="B16" s="22">
        <f t="shared" si="2"/>
        <v>514.518912</v>
      </c>
      <c r="C16" s="35">
        <f t="shared" si="3"/>
        <v>0</v>
      </c>
      <c r="D16" s="22">
        <f t="shared" si="0"/>
        <v>514.518912</v>
      </c>
      <c r="E16" s="22">
        <f t="shared" ref="E16:E24" si="4">IF(A16="", "", D16*$B$5*(1-15%))</f>
        <v>139.949144064</v>
      </c>
      <c r="F16" s="22">
        <f t="shared" si="1"/>
        <v>654.46805606399994</v>
      </c>
      <c r="G16" s="22">
        <f>IF(A16="", "", F16-$B$4-SUM($C$13:C16))</f>
        <v>404.46805606399994</v>
      </c>
    </row>
    <row r="17" spans="1:7">
      <c r="A17" s="30">
        <f>IF(5&lt;=$B$6,5,"")</f>
        <v>5</v>
      </c>
      <c r="B17" s="22">
        <f t="shared" si="2"/>
        <v>654.46805606399994</v>
      </c>
      <c r="C17" s="35">
        <f t="shared" si="3"/>
        <v>0</v>
      </c>
      <c r="D17" s="22">
        <f t="shared" si="0"/>
        <v>654.46805606399994</v>
      </c>
      <c r="E17" s="22">
        <f t="shared" si="4"/>
        <v>178.015311249408</v>
      </c>
      <c r="F17" s="22">
        <f t="shared" si="1"/>
        <v>832.48336731340794</v>
      </c>
      <c r="G17" s="22">
        <f>IF(A17="", "", F17-$B$4-SUM($C$13:C17))</f>
        <v>582.48336731340794</v>
      </c>
    </row>
    <row r="18" spans="1:7">
      <c r="A18" s="30">
        <f>IF(6&lt;=$B$6,6,"")</f>
        <v>6</v>
      </c>
      <c r="B18" s="22">
        <f t="shared" si="2"/>
        <v>832.48336731340794</v>
      </c>
      <c r="C18" s="35">
        <f t="shared" si="3"/>
        <v>0</v>
      </c>
      <c r="D18" s="22">
        <f t="shared" si="0"/>
        <v>832.48336731340794</v>
      </c>
      <c r="E18" s="22">
        <f t="shared" si="4"/>
        <v>226.43547590924697</v>
      </c>
      <c r="F18" s="22">
        <f t="shared" si="1"/>
        <v>1058.9188432226549</v>
      </c>
      <c r="G18" s="22">
        <f>IF(A18="", "", F18-$B$4-SUM($C$13:C18))</f>
        <v>808.91884322265491</v>
      </c>
    </row>
    <row r="19" spans="1:7">
      <c r="A19" s="30">
        <f>IF(7&lt;=$B$6,7,"")</f>
        <v>7</v>
      </c>
      <c r="B19" s="22">
        <f t="shared" si="2"/>
        <v>1058.9188432226549</v>
      </c>
      <c r="C19" s="35">
        <f t="shared" si="3"/>
        <v>0</v>
      </c>
      <c r="D19" s="22">
        <f t="shared" si="0"/>
        <v>1058.9188432226549</v>
      </c>
      <c r="E19" s="22">
        <f t="shared" si="4"/>
        <v>288.02592535656214</v>
      </c>
      <c r="F19" s="22">
        <f t="shared" si="1"/>
        <v>1346.944768579217</v>
      </c>
      <c r="G19" s="22">
        <f>IF(A19="", "", F19-$B$4-SUM($C$13:C19))</f>
        <v>1096.944768579217</v>
      </c>
    </row>
    <row r="20" spans="1:7">
      <c r="A20" s="30">
        <f>IF(8&lt;=$B$6,8,"")</f>
        <v>8</v>
      </c>
      <c r="B20" s="22">
        <f t="shared" si="2"/>
        <v>1346.944768579217</v>
      </c>
      <c r="C20" s="35">
        <f t="shared" si="3"/>
        <v>0</v>
      </c>
      <c r="D20" s="22">
        <f t="shared" si="0"/>
        <v>1346.944768579217</v>
      </c>
      <c r="E20" s="22">
        <f t="shared" si="4"/>
        <v>366.36897705354704</v>
      </c>
      <c r="F20" s="22">
        <f t="shared" si="1"/>
        <v>1713.313745632764</v>
      </c>
      <c r="G20" s="22">
        <f>IF(A20="", "", F20-$B$4-SUM($C$13:C20))</f>
        <v>1463.313745632764</v>
      </c>
    </row>
    <row r="21" spans="1:7">
      <c r="A21" s="30">
        <f>IF(9&lt;=$B$6,9,"")</f>
        <v>9</v>
      </c>
      <c r="B21" s="22">
        <f t="shared" si="2"/>
        <v>1713.313745632764</v>
      </c>
      <c r="C21" s="35">
        <f t="shared" si="3"/>
        <v>0</v>
      </c>
      <c r="D21" s="22">
        <f t="shared" si="0"/>
        <v>1713.313745632764</v>
      </c>
      <c r="E21" s="22">
        <f t="shared" si="4"/>
        <v>466.02133881211182</v>
      </c>
      <c r="F21" s="22">
        <f t="shared" si="1"/>
        <v>2179.335084444876</v>
      </c>
      <c r="G21" s="22">
        <f>IF(A21="", "", F21-$B$4-SUM($C$13:C21))</f>
        <v>1929.335084444876</v>
      </c>
    </row>
    <row r="22" spans="1:7">
      <c r="A22" s="30">
        <f>IF(10&lt;=$B$6,10,"")</f>
        <v>10</v>
      </c>
      <c r="B22" s="22">
        <f t="shared" si="2"/>
        <v>2179.335084444876</v>
      </c>
      <c r="C22" s="35">
        <f t="shared" si="3"/>
        <v>0</v>
      </c>
      <c r="D22" s="22">
        <f t="shared" si="0"/>
        <v>2179.335084444876</v>
      </c>
      <c r="E22" s="22">
        <f t="shared" si="4"/>
        <v>592.77914296900622</v>
      </c>
      <c r="F22" s="22">
        <f t="shared" si="1"/>
        <v>2772.114227413882</v>
      </c>
      <c r="G22" s="22">
        <f>IF(A22="", "", F22-$B$4-SUM($C$13:C22))</f>
        <v>2522.114227413882</v>
      </c>
    </row>
    <row r="23" spans="1:7">
      <c r="A23" s="30">
        <f>IF(11&lt;=$B$6,11,"")</f>
        <v>11</v>
      </c>
      <c r="B23" s="22">
        <f t="shared" si="2"/>
        <v>2772.114227413882</v>
      </c>
      <c r="C23" s="35">
        <f t="shared" si="3"/>
        <v>0</v>
      </c>
      <c r="D23" s="22">
        <f t="shared" si="0"/>
        <v>2772.114227413882</v>
      </c>
      <c r="E23" s="22">
        <f t="shared" si="4"/>
        <v>754.01506985657591</v>
      </c>
      <c r="F23" s="22">
        <f t="shared" si="1"/>
        <v>3526.1292972704578</v>
      </c>
      <c r="G23" s="22">
        <f>IF(A23="", "", F23-$B$4-SUM($C$13:C23))</f>
        <v>3276.1292972704578</v>
      </c>
    </row>
    <row r="24" spans="1:7">
      <c r="A24" s="30">
        <f>IF(12&lt;=$B$6,12,"")</f>
        <v>12</v>
      </c>
      <c r="B24" s="22">
        <f t="shared" si="2"/>
        <v>3526.1292972704578</v>
      </c>
      <c r="C24" s="35">
        <f t="shared" si="3"/>
        <v>0</v>
      </c>
      <c r="D24" s="22">
        <f t="shared" si="0"/>
        <v>3526.1292972704578</v>
      </c>
      <c r="E24" s="22">
        <f t="shared" si="4"/>
        <v>959.1071688575646</v>
      </c>
      <c r="F24" s="22">
        <f t="shared" si="1"/>
        <v>4485.2364661280226</v>
      </c>
      <c r="G24" s="22">
        <f>IF(A24="", "", F24-$B$4-SUM($C$13:C24))</f>
        <v>4235.2364661280226</v>
      </c>
    </row>
    <row r="25" spans="1:7">
      <c r="A25" s="4" t="str">
        <f>IF(13&lt;=$B$6,13,"")</f>
        <v/>
      </c>
      <c r="B25" s="5" t="str">
        <f t="shared" si="2"/>
        <v/>
      </c>
      <c r="C25" s="33">
        <f>SUM(C13:C24)</f>
        <v>0</v>
      </c>
      <c r="D25" s="5" t="str">
        <f t="shared" si="0"/>
        <v/>
      </c>
      <c r="E25" s="5" t="str">
        <f t="shared" ref="E25:E44" si="5">IF(A25="", "", D25*$B$5)</f>
        <v/>
      </c>
      <c r="F25" s="5" t="str">
        <f t="shared" si="1"/>
        <v/>
      </c>
      <c r="G25" s="6" t="str">
        <f>IF(A25="", "", F25-$B$4-SUM($C$13:C25))</f>
        <v/>
      </c>
    </row>
    <row r="26" spans="1:7">
      <c r="A26" s="4" t="str">
        <f>IF(14&lt;=$B$6,14,"")</f>
        <v/>
      </c>
      <c r="B26" s="5" t="str">
        <f t="shared" si="2"/>
        <v/>
      </c>
      <c r="C26" s="5" t="str">
        <f t="shared" si="3"/>
        <v/>
      </c>
      <c r="D26" s="5" t="str">
        <f t="shared" si="0"/>
        <v/>
      </c>
      <c r="E26" s="5" t="str">
        <f t="shared" si="5"/>
        <v/>
      </c>
      <c r="F26" s="5" t="str">
        <f t="shared" si="1"/>
        <v/>
      </c>
      <c r="G26" s="6" t="str">
        <f>IF(A26="", "", F26-$B$4-SUM($C$13:C26))</f>
        <v/>
      </c>
    </row>
    <row r="27" spans="1:7">
      <c r="A27" s="4" t="str">
        <f>IF(15&lt;=$B$6,15,"")</f>
        <v/>
      </c>
      <c r="B27" s="5" t="str">
        <f t="shared" si="2"/>
        <v/>
      </c>
      <c r="C27" s="5" t="str">
        <f t="shared" si="3"/>
        <v/>
      </c>
      <c r="D27" s="5" t="str">
        <f t="shared" si="0"/>
        <v/>
      </c>
      <c r="E27" s="5" t="str">
        <f t="shared" si="5"/>
        <v/>
      </c>
      <c r="F27" s="5" t="str">
        <f t="shared" si="1"/>
        <v/>
      </c>
      <c r="G27" s="6" t="str">
        <f>IF(A27="", "", F27-$B$4-SUM($C$13:C27))</f>
        <v/>
      </c>
    </row>
    <row r="28" spans="1:7">
      <c r="A28" s="4" t="str">
        <f>IF(16&lt;=$B$6,16,"")</f>
        <v/>
      </c>
      <c r="B28" s="5" t="str">
        <f t="shared" si="2"/>
        <v/>
      </c>
      <c r="C28" s="5" t="str">
        <f t="shared" si="3"/>
        <v/>
      </c>
      <c r="D28" s="5" t="str">
        <f t="shared" si="0"/>
        <v/>
      </c>
      <c r="E28" s="5" t="str">
        <f t="shared" si="5"/>
        <v/>
      </c>
      <c r="F28" s="5" t="str">
        <f t="shared" si="1"/>
        <v/>
      </c>
      <c r="G28" s="6" t="str">
        <f>IF(A28="", "", F28-$B$4-SUM($C$13:C28))</f>
        <v/>
      </c>
    </row>
    <row r="29" spans="1:7">
      <c r="A29" s="4" t="str">
        <f>IF(17&lt;=$B$6,17,"")</f>
        <v/>
      </c>
      <c r="B29" s="5" t="str">
        <f t="shared" si="2"/>
        <v/>
      </c>
      <c r="C29" s="5" t="str">
        <f t="shared" si="3"/>
        <v/>
      </c>
      <c r="D29" s="5" t="str">
        <f t="shared" si="0"/>
        <v/>
      </c>
      <c r="E29" s="5" t="str">
        <f t="shared" si="5"/>
        <v/>
      </c>
      <c r="F29" s="5" t="str">
        <f t="shared" si="1"/>
        <v/>
      </c>
      <c r="G29" s="6" t="str">
        <f>IF(A29="", "", F29-$B$4-SUM($C$13:C29))</f>
        <v/>
      </c>
    </row>
    <row r="30" spans="1:7">
      <c r="A30" s="4" t="str">
        <f>IF(18&lt;=$B$6,18,"")</f>
        <v/>
      </c>
      <c r="B30" s="5" t="str">
        <f t="shared" si="2"/>
        <v/>
      </c>
      <c r="C30" s="5" t="str">
        <f t="shared" si="3"/>
        <v/>
      </c>
      <c r="D30" s="5" t="str">
        <f t="shared" si="0"/>
        <v/>
      </c>
      <c r="E30" s="5" t="str">
        <f t="shared" si="5"/>
        <v/>
      </c>
      <c r="F30" s="5" t="str">
        <f t="shared" si="1"/>
        <v/>
      </c>
      <c r="G30" s="6" t="str">
        <f>IF(A30="", "", F30-$B$4-SUM($C$13:C30))</f>
        <v/>
      </c>
    </row>
    <row r="31" spans="1:7">
      <c r="A31" s="4" t="str">
        <f>IF(19&lt;=$B$6,19,"")</f>
        <v/>
      </c>
      <c r="B31" s="5" t="str">
        <f t="shared" si="2"/>
        <v/>
      </c>
      <c r="C31" s="5" t="str">
        <f t="shared" si="3"/>
        <v/>
      </c>
      <c r="D31" s="5" t="str">
        <f t="shared" si="0"/>
        <v/>
      </c>
      <c r="E31" s="5" t="str">
        <f t="shared" si="5"/>
        <v/>
      </c>
      <c r="F31" s="5" t="str">
        <f t="shared" si="1"/>
        <v/>
      </c>
      <c r="G31" s="6" t="str">
        <f>IF(A31="", "", F31-$B$4-SUM($C$13:C31))</f>
        <v/>
      </c>
    </row>
    <row r="32" spans="1:7">
      <c r="A32" s="4" t="str">
        <f>IF(20&lt;=$B$6,20,"")</f>
        <v/>
      </c>
      <c r="B32" s="5" t="str">
        <f t="shared" si="2"/>
        <v/>
      </c>
      <c r="C32" s="5" t="str">
        <f t="shared" si="3"/>
        <v/>
      </c>
      <c r="D32" s="5" t="str">
        <f t="shared" si="0"/>
        <v/>
      </c>
      <c r="E32" s="5" t="str">
        <f t="shared" si="5"/>
        <v/>
      </c>
      <c r="F32" s="5" t="str">
        <f t="shared" si="1"/>
        <v/>
      </c>
      <c r="G32" s="6" t="str">
        <f>IF(A32="", "", F32-$B$4-SUM($C$13:C32))</f>
        <v/>
      </c>
    </row>
    <row r="33" spans="1:7">
      <c r="A33" s="4" t="str">
        <f>IF(21&lt;=$B$6,21,"")</f>
        <v/>
      </c>
      <c r="B33" s="5" t="str">
        <f t="shared" si="2"/>
        <v/>
      </c>
      <c r="C33" s="5" t="str">
        <f t="shared" si="3"/>
        <v/>
      </c>
      <c r="D33" s="5" t="str">
        <f t="shared" si="0"/>
        <v/>
      </c>
      <c r="E33" s="5" t="str">
        <f t="shared" si="5"/>
        <v/>
      </c>
      <c r="F33" s="5" t="str">
        <f t="shared" si="1"/>
        <v/>
      </c>
      <c r="G33" s="6" t="str">
        <f>IF(A33="", "", F33-$B$4-SUM($C$13:C33))</f>
        <v/>
      </c>
    </row>
    <row r="34" spans="1:7">
      <c r="A34" s="4" t="str">
        <f>IF(22&lt;=$B$6,22,"")</f>
        <v/>
      </c>
      <c r="B34" s="5" t="str">
        <f t="shared" si="2"/>
        <v/>
      </c>
      <c r="C34" s="5" t="str">
        <f t="shared" si="3"/>
        <v/>
      </c>
      <c r="D34" s="5" t="str">
        <f t="shared" si="0"/>
        <v/>
      </c>
      <c r="E34" s="5" t="str">
        <f t="shared" si="5"/>
        <v/>
      </c>
      <c r="F34" s="5" t="str">
        <f t="shared" si="1"/>
        <v/>
      </c>
      <c r="G34" s="6" t="str">
        <f>IF(A34="", "", F34-$B$4-SUM($C$13:C34))</f>
        <v/>
      </c>
    </row>
    <row r="35" spans="1:7">
      <c r="A35" s="4" t="str">
        <f>IF(23&lt;=$B$6,23,"")</f>
        <v/>
      </c>
      <c r="B35" s="5" t="str">
        <f t="shared" si="2"/>
        <v/>
      </c>
      <c r="C35" s="5" t="str">
        <f t="shared" si="3"/>
        <v/>
      </c>
      <c r="D35" s="5" t="str">
        <f t="shared" si="0"/>
        <v/>
      </c>
      <c r="E35" s="5" t="str">
        <f t="shared" si="5"/>
        <v/>
      </c>
      <c r="F35" s="5" t="str">
        <f t="shared" si="1"/>
        <v/>
      </c>
      <c r="G35" s="6" t="str">
        <f>IF(A35="", "", F35-$B$4-SUM($C$13:C35))</f>
        <v/>
      </c>
    </row>
    <row r="36" spans="1:7">
      <c r="A36" s="4" t="str">
        <f>IF(24&lt;=$B$6,24,"")</f>
        <v/>
      </c>
      <c r="B36" s="5" t="str">
        <f t="shared" si="2"/>
        <v/>
      </c>
      <c r="C36" s="5" t="str">
        <f t="shared" si="3"/>
        <v/>
      </c>
      <c r="D36" s="5" t="str">
        <f t="shared" si="0"/>
        <v/>
      </c>
      <c r="E36" s="5" t="str">
        <f t="shared" si="5"/>
        <v/>
      </c>
      <c r="F36" s="5" t="str">
        <f t="shared" si="1"/>
        <v/>
      </c>
      <c r="G36" s="6" t="str">
        <f>IF(A36="", "", F36-$B$4-SUM($C$13:C36))</f>
        <v/>
      </c>
    </row>
    <row r="37" spans="1:7">
      <c r="A37" s="4" t="str">
        <f>IF(25&lt;=$B$6,25,"")</f>
        <v/>
      </c>
      <c r="B37" s="5" t="str">
        <f t="shared" si="2"/>
        <v/>
      </c>
      <c r="C37" s="5" t="str">
        <f t="shared" si="3"/>
        <v/>
      </c>
      <c r="D37" s="5" t="str">
        <f t="shared" si="0"/>
        <v/>
      </c>
      <c r="E37" s="5" t="str">
        <f t="shared" si="5"/>
        <v/>
      </c>
      <c r="F37" s="5" t="str">
        <f t="shared" si="1"/>
        <v/>
      </c>
      <c r="G37" s="6" t="str">
        <f>IF(A37="", "", F37-$B$4-SUM($C$13:C37))</f>
        <v/>
      </c>
    </row>
    <row r="38" spans="1:7">
      <c r="A38" s="4" t="str">
        <f>IF(26&lt;=$B$6,26,"")</f>
        <v/>
      </c>
      <c r="B38" s="5" t="str">
        <f t="shared" si="2"/>
        <v/>
      </c>
      <c r="C38" s="5" t="str">
        <f t="shared" si="3"/>
        <v/>
      </c>
      <c r="D38" s="5" t="str">
        <f t="shared" si="0"/>
        <v/>
      </c>
      <c r="E38" s="5" t="str">
        <f t="shared" si="5"/>
        <v/>
      </c>
      <c r="F38" s="5" t="str">
        <f t="shared" si="1"/>
        <v/>
      </c>
      <c r="G38" s="6" t="str">
        <f>IF(A38="", "", F38-$B$4-SUM($C$13:C38))</f>
        <v/>
      </c>
    </row>
    <row r="39" spans="1:7">
      <c r="A39" s="4" t="str">
        <f>IF(27&lt;=$B$6,27,"")</f>
        <v/>
      </c>
      <c r="B39" s="5" t="str">
        <f t="shared" si="2"/>
        <v/>
      </c>
      <c r="C39" s="5" t="str">
        <f t="shared" si="3"/>
        <v/>
      </c>
      <c r="D39" s="5" t="str">
        <f t="shared" si="0"/>
        <v/>
      </c>
      <c r="E39" s="5" t="str">
        <f t="shared" si="5"/>
        <v/>
      </c>
      <c r="F39" s="5" t="str">
        <f t="shared" si="1"/>
        <v/>
      </c>
      <c r="G39" s="6" t="str">
        <f>IF(A39="", "", F39-$B$4-SUM($C$13:C39))</f>
        <v/>
      </c>
    </row>
    <row r="40" spans="1:7">
      <c r="A40" s="4" t="str">
        <f>IF(28&lt;=$B$6,28,"")</f>
        <v/>
      </c>
      <c r="B40" s="5" t="str">
        <f t="shared" si="2"/>
        <v/>
      </c>
      <c r="C40" s="5" t="str">
        <f t="shared" si="3"/>
        <v/>
      </c>
      <c r="D40" s="5" t="str">
        <f t="shared" si="0"/>
        <v/>
      </c>
      <c r="E40" s="5" t="str">
        <f t="shared" si="5"/>
        <v/>
      </c>
      <c r="F40" s="5" t="str">
        <f t="shared" si="1"/>
        <v/>
      </c>
      <c r="G40" s="6" t="str">
        <f>IF(A40="", "", F40-$B$4-SUM($C$13:C40))</f>
        <v/>
      </c>
    </row>
    <row r="41" spans="1:7">
      <c r="A41" s="4" t="str">
        <f>IF(29&lt;=$B$6,29,"")</f>
        <v/>
      </c>
      <c r="B41" s="5" t="str">
        <f t="shared" si="2"/>
        <v/>
      </c>
      <c r="C41" s="5" t="str">
        <f t="shared" si="3"/>
        <v/>
      </c>
      <c r="D41" s="5" t="str">
        <f t="shared" si="0"/>
        <v/>
      </c>
      <c r="E41" s="5" t="str">
        <f t="shared" si="5"/>
        <v/>
      </c>
      <c r="F41" s="5" t="str">
        <f t="shared" si="1"/>
        <v/>
      </c>
      <c r="G41" s="6" t="str">
        <f>IF(A41="", "", F41-$B$4-SUM($C$13:C41))</f>
        <v/>
      </c>
    </row>
    <row r="42" spans="1:7">
      <c r="A42" s="4" t="str">
        <f>IF(30&lt;=$B$6,30,"")</f>
        <v/>
      </c>
      <c r="B42" s="5" t="str">
        <f t="shared" si="2"/>
        <v/>
      </c>
      <c r="C42" s="5" t="str">
        <f t="shared" si="3"/>
        <v/>
      </c>
      <c r="D42" s="5" t="str">
        <f t="shared" si="0"/>
        <v/>
      </c>
      <c r="E42" s="5" t="str">
        <f t="shared" si="5"/>
        <v/>
      </c>
      <c r="F42" s="5" t="str">
        <f t="shared" si="1"/>
        <v/>
      </c>
      <c r="G42" s="6" t="str">
        <f>IF(A42="", "", F42-$B$4-SUM($C$13:C42))</f>
        <v/>
      </c>
    </row>
    <row r="43" spans="1:7">
      <c r="A43" s="4" t="str">
        <f>IF(31&lt;=$B$6,31,"")</f>
        <v/>
      </c>
      <c r="B43" s="5" t="str">
        <f t="shared" si="2"/>
        <v/>
      </c>
      <c r="C43" s="5" t="str">
        <f t="shared" si="3"/>
        <v/>
      </c>
      <c r="D43" s="5" t="str">
        <f t="shared" si="0"/>
        <v/>
      </c>
      <c r="E43" s="5" t="str">
        <f t="shared" si="5"/>
        <v/>
      </c>
      <c r="F43" s="5" t="str">
        <f t="shared" si="1"/>
        <v/>
      </c>
      <c r="G43" s="6" t="str">
        <f>IF(A43="", "", F43-$B$4-SUM($C$13:C43))</f>
        <v/>
      </c>
    </row>
    <row r="44" spans="1:7">
      <c r="A44" s="4" t="str">
        <f>IF(32&lt;=$B$6,32,"")</f>
        <v/>
      </c>
      <c r="B44" s="5" t="str">
        <f t="shared" si="2"/>
        <v/>
      </c>
      <c r="C44" s="5" t="str">
        <f t="shared" si="3"/>
        <v/>
      </c>
      <c r="D44" s="5" t="str">
        <f t="shared" si="0"/>
        <v/>
      </c>
      <c r="E44" s="5" t="str">
        <f t="shared" si="5"/>
        <v/>
      </c>
      <c r="F44" s="5" t="str">
        <f t="shared" si="1"/>
        <v/>
      </c>
      <c r="G44" s="6" t="str">
        <f>IF(A44="", "", F44-$B$4-SUM($C$13:C44))</f>
        <v/>
      </c>
    </row>
    <row r="45" spans="1:7">
      <c r="A45" s="4" t="str">
        <f>IF(33&lt;=$B$6,33,"")</f>
        <v/>
      </c>
      <c r="B45" s="5" t="str">
        <f t="shared" si="2"/>
        <v/>
      </c>
      <c r="C45" s="5" t="str">
        <f t="shared" ref="C45:C72" si="6">IF(A45="", "", $B$7)</f>
        <v/>
      </c>
      <c r="D45" s="5" t="str">
        <f t="shared" ref="D45:D72" si="7">IF(A45="", "", B45+C45)</f>
        <v/>
      </c>
      <c r="E45" s="5" t="str">
        <f t="shared" ref="E45:E72" si="8">IF(A45="", "", D45*$B$5)</f>
        <v/>
      </c>
      <c r="F45" s="5" t="str">
        <f t="shared" ref="F45:F72" si="9">IF(A45="", "", D45+E45)</f>
        <v/>
      </c>
      <c r="G45" s="6" t="str">
        <f>IF(A45="", "", F45-$B$4-SUM($C$13:C45))</f>
        <v/>
      </c>
    </row>
    <row r="46" spans="1:7">
      <c r="A46" s="4" t="str">
        <f>IF(34&lt;=$B$6,34,"")</f>
        <v/>
      </c>
      <c r="B46" s="5" t="str">
        <f t="shared" ref="B46:B72" si="10">IF(A46="", "", F45)</f>
        <v/>
      </c>
      <c r="C46" s="5" t="str">
        <f t="shared" si="6"/>
        <v/>
      </c>
      <c r="D46" s="5" t="str">
        <f t="shared" si="7"/>
        <v/>
      </c>
      <c r="E46" s="5" t="str">
        <f t="shared" si="8"/>
        <v/>
      </c>
      <c r="F46" s="5" t="str">
        <f t="shared" si="9"/>
        <v/>
      </c>
      <c r="G46" s="6" t="str">
        <f>IF(A46="", "", F46-$B$4-SUM($C$13:C46))</f>
        <v/>
      </c>
    </row>
    <row r="47" spans="1:7">
      <c r="A47" s="4" t="str">
        <f>IF(35&lt;=$B$6,35,"")</f>
        <v/>
      </c>
      <c r="B47" s="5" t="str">
        <f t="shared" si="10"/>
        <v/>
      </c>
      <c r="C47" s="5" t="str">
        <f t="shared" si="6"/>
        <v/>
      </c>
      <c r="D47" s="5" t="str">
        <f t="shared" si="7"/>
        <v/>
      </c>
      <c r="E47" s="5" t="str">
        <f t="shared" si="8"/>
        <v/>
      </c>
      <c r="F47" s="5" t="str">
        <f t="shared" si="9"/>
        <v/>
      </c>
      <c r="G47" s="6" t="str">
        <f>IF(A47="", "", F47-$B$4-SUM($C$13:C47))</f>
        <v/>
      </c>
    </row>
    <row r="48" spans="1:7">
      <c r="A48" s="4" t="str">
        <f>IF(36&lt;=$B$6,36,"")</f>
        <v/>
      </c>
      <c r="B48" s="5" t="str">
        <f t="shared" si="10"/>
        <v/>
      </c>
      <c r="C48" s="5" t="str">
        <f t="shared" si="6"/>
        <v/>
      </c>
      <c r="D48" s="5" t="str">
        <f t="shared" si="7"/>
        <v/>
      </c>
      <c r="E48" s="5" t="str">
        <f t="shared" si="8"/>
        <v/>
      </c>
      <c r="F48" s="5" t="str">
        <f t="shared" si="9"/>
        <v/>
      </c>
      <c r="G48" s="6" t="str">
        <f>IF(A48="", "", F48-$B$4-SUM($C$13:C48))</f>
        <v/>
      </c>
    </row>
    <row r="49" spans="1:7">
      <c r="A49" s="4" t="str">
        <f>IF(37&lt;=$B$6,37,"")</f>
        <v/>
      </c>
      <c r="B49" s="5" t="str">
        <f t="shared" si="10"/>
        <v/>
      </c>
      <c r="C49" s="5" t="str">
        <f t="shared" si="6"/>
        <v/>
      </c>
      <c r="D49" s="5" t="str">
        <f t="shared" si="7"/>
        <v/>
      </c>
      <c r="E49" s="5" t="str">
        <f t="shared" si="8"/>
        <v/>
      </c>
      <c r="F49" s="5" t="str">
        <f t="shared" si="9"/>
        <v/>
      </c>
      <c r="G49" s="6" t="str">
        <f>IF(A49="", "", F49-$B$4-SUM($C$13:C49))</f>
        <v/>
      </c>
    </row>
    <row r="50" spans="1:7">
      <c r="A50" s="4" t="str">
        <f>IF(38&lt;=$B$6,38,"")</f>
        <v/>
      </c>
      <c r="B50" s="5" t="str">
        <f t="shared" si="10"/>
        <v/>
      </c>
      <c r="C50" s="5" t="str">
        <f t="shared" si="6"/>
        <v/>
      </c>
      <c r="D50" s="5" t="str">
        <f t="shared" si="7"/>
        <v/>
      </c>
      <c r="E50" s="5" t="str">
        <f t="shared" si="8"/>
        <v/>
      </c>
      <c r="F50" s="5" t="str">
        <f t="shared" si="9"/>
        <v/>
      </c>
      <c r="G50" s="6" t="str">
        <f>IF(A50="", "", F50-$B$4-SUM($C$13:C50))</f>
        <v/>
      </c>
    </row>
    <row r="51" spans="1:7">
      <c r="A51" s="4" t="str">
        <f>IF(39&lt;=$B$6,39,"")</f>
        <v/>
      </c>
      <c r="B51" s="5" t="str">
        <f t="shared" si="10"/>
        <v/>
      </c>
      <c r="C51" s="5" t="str">
        <f t="shared" si="6"/>
        <v/>
      </c>
      <c r="D51" s="5" t="str">
        <f t="shared" si="7"/>
        <v/>
      </c>
      <c r="E51" s="5" t="str">
        <f t="shared" si="8"/>
        <v/>
      </c>
      <c r="F51" s="5" t="str">
        <f t="shared" si="9"/>
        <v/>
      </c>
      <c r="G51" s="6" t="str">
        <f>IF(A51="", "", F51-$B$4-SUM($C$13:C51))</f>
        <v/>
      </c>
    </row>
    <row r="52" spans="1:7">
      <c r="A52" s="4" t="str">
        <f>IF(40&lt;=$B$6,40,"")</f>
        <v/>
      </c>
      <c r="B52" s="5" t="str">
        <f t="shared" si="10"/>
        <v/>
      </c>
      <c r="C52" s="5" t="str">
        <f t="shared" si="6"/>
        <v/>
      </c>
      <c r="D52" s="5" t="str">
        <f t="shared" si="7"/>
        <v/>
      </c>
      <c r="E52" s="5" t="str">
        <f t="shared" si="8"/>
        <v/>
      </c>
      <c r="F52" s="5" t="str">
        <f t="shared" si="9"/>
        <v/>
      </c>
      <c r="G52" s="6" t="str">
        <f>IF(A52="", "", F52-$B$4-SUM($C$13:C52))</f>
        <v/>
      </c>
    </row>
    <row r="53" spans="1:7">
      <c r="A53" s="4" t="str">
        <f>IF(41&lt;=$B$6,41,"")</f>
        <v/>
      </c>
      <c r="B53" s="5" t="str">
        <f t="shared" si="10"/>
        <v/>
      </c>
      <c r="C53" s="5" t="str">
        <f t="shared" si="6"/>
        <v/>
      </c>
      <c r="D53" s="5" t="str">
        <f t="shared" si="7"/>
        <v/>
      </c>
      <c r="E53" s="5" t="str">
        <f t="shared" si="8"/>
        <v/>
      </c>
      <c r="F53" s="5" t="str">
        <f t="shared" si="9"/>
        <v/>
      </c>
      <c r="G53" s="6" t="str">
        <f>IF(A53="", "", F53-$B$4-SUM($C$13:C53))</f>
        <v/>
      </c>
    </row>
    <row r="54" spans="1:7">
      <c r="A54" s="4" t="str">
        <f>IF(42&lt;=$B$6,42,"")</f>
        <v/>
      </c>
      <c r="B54" s="5" t="str">
        <f t="shared" si="10"/>
        <v/>
      </c>
      <c r="C54" s="5" t="str">
        <f t="shared" si="6"/>
        <v/>
      </c>
      <c r="D54" s="5" t="str">
        <f t="shared" si="7"/>
        <v/>
      </c>
      <c r="E54" s="5" t="str">
        <f t="shared" si="8"/>
        <v/>
      </c>
      <c r="F54" s="5" t="str">
        <f t="shared" si="9"/>
        <v/>
      </c>
      <c r="G54" s="6" t="str">
        <f>IF(A54="", "", F54-$B$4-SUM($C$13:C54))</f>
        <v/>
      </c>
    </row>
    <row r="55" spans="1:7">
      <c r="A55" s="4" t="str">
        <f>IF(43&lt;=$B$6,43,"")</f>
        <v/>
      </c>
      <c r="B55" s="5" t="str">
        <f t="shared" si="10"/>
        <v/>
      </c>
      <c r="C55" s="5" t="str">
        <f t="shared" si="6"/>
        <v/>
      </c>
      <c r="D55" s="5" t="str">
        <f t="shared" si="7"/>
        <v/>
      </c>
      <c r="E55" s="5" t="str">
        <f t="shared" si="8"/>
        <v/>
      </c>
      <c r="F55" s="5" t="str">
        <f t="shared" si="9"/>
        <v/>
      </c>
      <c r="G55" s="6" t="str">
        <f>IF(A55="", "", F55-$B$4-SUM($C$13:C55))</f>
        <v/>
      </c>
    </row>
    <row r="56" spans="1:7">
      <c r="A56" s="4" t="str">
        <f>IF(44&lt;=$B$6,44,"")</f>
        <v/>
      </c>
      <c r="B56" s="5" t="str">
        <f t="shared" si="10"/>
        <v/>
      </c>
      <c r="C56" s="5" t="str">
        <f t="shared" si="6"/>
        <v/>
      </c>
      <c r="D56" s="5" t="str">
        <f t="shared" si="7"/>
        <v/>
      </c>
      <c r="E56" s="5" t="str">
        <f t="shared" si="8"/>
        <v/>
      </c>
      <c r="F56" s="5" t="str">
        <f t="shared" si="9"/>
        <v/>
      </c>
      <c r="G56" s="6" t="str">
        <f>IF(A56="", "", F56-$B$4-SUM($C$13:C56))</f>
        <v/>
      </c>
    </row>
    <row r="57" spans="1:7">
      <c r="A57" s="4" t="str">
        <f>IF(45&lt;=$B$6,45,"")</f>
        <v/>
      </c>
      <c r="B57" s="5" t="str">
        <f t="shared" si="10"/>
        <v/>
      </c>
      <c r="C57" s="5" t="str">
        <f t="shared" si="6"/>
        <v/>
      </c>
      <c r="D57" s="5" t="str">
        <f t="shared" si="7"/>
        <v/>
      </c>
      <c r="E57" s="5" t="str">
        <f t="shared" si="8"/>
        <v/>
      </c>
      <c r="F57" s="5" t="str">
        <f t="shared" si="9"/>
        <v/>
      </c>
      <c r="G57" s="6" t="str">
        <f>IF(A57="", "", F57-$B$4-SUM($C$13:C57))</f>
        <v/>
      </c>
    </row>
    <row r="58" spans="1:7">
      <c r="A58" s="4" t="str">
        <f>IF(46&lt;=$B$6,46,"")</f>
        <v/>
      </c>
      <c r="B58" s="5" t="str">
        <f t="shared" si="10"/>
        <v/>
      </c>
      <c r="C58" s="5" t="str">
        <f t="shared" si="6"/>
        <v/>
      </c>
      <c r="D58" s="5" t="str">
        <f t="shared" si="7"/>
        <v/>
      </c>
      <c r="E58" s="5" t="str">
        <f t="shared" si="8"/>
        <v/>
      </c>
      <c r="F58" s="5" t="str">
        <f t="shared" si="9"/>
        <v/>
      </c>
      <c r="G58" s="6" t="str">
        <f>IF(A58="", "", F58-$B$4-SUM($C$13:C58))</f>
        <v/>
      </c>
    </row>
    <row r="59" spans="1:7">
      <c r="A59" s="4" t="str">
        <f>IF(47&lt;=$B$6,47,"")</f>
        <v/>
      </c>
      <c r="B59" s="5" t="str">
        <f t="shared" si="10"/>
        <v/>
      </c>
      <c r="C59" s="5" t="str">
        <f t="shared" si="6"/>
        <v/>
      </c>
      <c r="D59" s="5" t="str">
        <f t="shared" si="7"/>
        <v/>
      </c>
      <c r="E59" s="5" t="str">
        <f t="shared" si="8"/>
        <v/>
      </c>
      <c r="F59" s="5" t="str">
        <f t="shared" si="9"/>
        <v/>
      </c>
      <c r="G59" s="6" t="str">
        <f>IF(A59="", "", F59-$B$4-SUM($C$13:C59))</f>
        <v/>
      </c>
    </row>
    <row r="60" spans="1:7">
      <c r="A60" s="4" t="str">
        <f>IF(48&lt;=$B$6,48,"")</f>
        <v/>
      </c>
      <c r="B60" s="5" t="str">
        <f t="shared" si="10"/>
        <v/>
      </c>
      <c r="C60" s="5" t="str">
        <f t="shared" si="6"/>
        <v/>
      </c>
      <c r="D60" s="5" t="str">
        <f t="shared" si="7"/>
        <v/>
      </c>
      <c r="E60" s="5" t="str">
        <f t="shared" si="8"/>
        <v/>
      </c>
      <c r="F60" s="5" t="str">
        <f t="shared" si="9"/>
        <v/>
      </c>
      <c r="G60" s="6" t="str">
        <f>IF(A60="", "", F60-$B$4-SUM($C$13:C60))</f>
        <v/>
      </c>
    </row>
    <row r="61" spans="1:7">
      <c r="A61" s="4" t="str">
        <f>IF(49&lt;=$B$6,49,"")</f>
        <v/>
      </c>
      <c r="B61" s="5" t="str">
        <f t="shared" si="10"/>
        <v/>
      </c>
      <c r="C61" s="5" t="str">
        <f t="shared" si="6"/>
        <v/>
      </c>
      <c r="D61" s="5" t="str">
        <f t="shared" si="7"/>
        <v/>
      </c>
      <c r="E61" s="5" t="str">
        <f t="shared" si="8"/>
        <v/>
      </c>
      <c r="F61" s="5" t="str">
        <f t="shared" si="9"/>
        <v/>
      </c>
      <c r="G61" s="6" t="str">
        <f>IF(A61="", "", F61-$B$4-SUM($C$13:C61))</f>
        <v/>
      </c>
    </row>
    <row r="62" spans="1:7">
      <c r="A62" s="4" t="str">
        <f>IF(50&lt;=$B$6,50,"")</f>
        <v/>
      </c>
      <c r="B62" s="5" t="str">
        <f t="shared" si="10"/>
        <v/>
      </c>
      <c r="C62" s="5" t="str">
        <f t="shared" si="6"/>
        <v/>
      </c>
      <c r="D62" s="5" t="str">
        <f t="shared" si="7"/>
        <v/>
      </c>
      <c r="E62" s="5" t="str">
        <f t="shared" si="8"/>
        <v/>
      </c>
      <c r="F62" s="5" t="str">
        <f t="shared" si="9"/>
        <v/>
      </c>
      <c r="G62" s="6" t="str">
        <f>IF(A62="", "", F62-$B$4-SUM($C$13:C62))</f>
        <v/>
      </c>
    </row>
    <row r="63" spans="1:7">
      <c r="A63" s="4" t="str">
        <f>IF(51&lt;=$B$6,51,"")</f>
        <v/>
      </c>
      <c r="B63" s="5" t="str">
        <f t="shared" si="10"/>
        <v/>
      </c>
      <c r="C63" s="5" t="str">
        <f t="shared" si="6"/>
        <v/>
      </c>
      <c r="D63" s="5" t="str">
        <f t="shared" si="7"/>
        <v/>
      </c>
      <c r="E63" s="5" t="str">
        <f t="shared" si="8"/>
        <v/>
      </c>
      <c r="F63" s="5" t="str">
        <f t="shared" si="9"/>
        <v/>
      </c>
      <c r="G63" s="6" t="str">
        <f>IF(A63="", "", F63-$B$4-SUM($C$13:C63))</f>
        <v/>
      </c>
    </row>
    <row r="64" spans="1:7">
      <c r="A64" s="4" t="str">
        <f>IF(52&lt;=$B$6,52,"")</f>
        <v/>
      </c>
      <c r="B64" s="5" t="str">
        <f t="shared" si="10"/>
        <v/>
      </c>
      <c r="C64" s="5" t="str">
        <f t="shared" si="6"/>
        <v/>
      </c>
      <c r="D64" s="5" t="str">
        <f t="shared" si="7"/>
        <v/>
      </c>
      <c r="E64" s="5" t="str">
        <f t="shared" si="8"/>
        <v/>
      </c>
      <c r="F64" s="5" t="str">
        <f t="shared" si="9"/>
        <v/>
      </c>
      <c r="G64" s="6" t="str">
        <f>IF(A64="", "", F64-$B$4-SUM($C$13:C64))</f>
        <v/>
      </c>
    </row>
    <row r="65" spans="1:7">
      <c r="A65" s="4" t="str">
        <f>IF(53&lt;=$B$6,53,"")</f>
        <v/>
      </c>
      <c r="B65" s="5" t="str">
        <f t="shared" si="10"/>
        <v/>
      </c>
      <c r="C65" s="5" t="str">
        <f t="shared" si="6"/>
        <v/>
      </c>
      <c r="D65" s="5" t="str">
        <f t="shared" si="7"/>
        <v/>
      </c>
      <c r="E65" s="5" t="str">
        <f t="shared" si="8"/>
        <v/>
      </c>
      <c r="F65" s="5" t="str">
        <f t="shared" si="9"/>
        <v/>
      </c>
      <c r="G65" s="6" t="str">
        <f>IF(A65="", "", F65-$B$4-SUM($C$13:C65))</f>
        <v/>
      </c>
    </row>
    <row r="66" spans="1:7">
      <c r="A66" s="4" t="str">
        <f>IF(54&lt;=$B$6,54,"")</f>
        <v/>
      </c>
      <c r="B66" s="5" t="str">
        <f t="shared" si="10"/>
        <v/>
      </c>
      <c r="C66" s="5" t="str">
        <f t="shared" si="6"/>
        <v/>
      </c>
      <c r="D66" s="5" t="str">
        <f t="shared" si="7"/>
        <v/>
      </c>
      <c r="E66" s="5" t="str">
        <f t="shared" si="8"/>
        <v/>
      </c>
      <c r="F66" s="5" t="str">
        <f t="shared" si="9"/>
        <v/>
      </c>
      <c r="G66" s="6" t="str">
        <f>IF(A66="", "", F66-$B$4-SUM($C$13:C66))</f>
        <v/>
      </c>
    </row>
    <row r="67" spans="1:7">
      <c r="A67" s="4" t="str">
        <f>IF(55&lt;=$B$6,55,"")</f>
        <v/>
      </c>
      <c r="B67" s="5" t="str">
        <f t="shared" si="10"/>
        <v/>
      </c>
      <c r="C67" s="5" t="str">
        <f t="shared" si="6"/>
        <v/>
      </c>
      <c r="D67" s="5" t="str">
        <f t="shared" si="7"/>
        <v/>
      </c>
      <c r="E67" s="5" t="str">
        <f t="shared" si="8"/>
        <v/>
      </c>
      <c r="F67" s="5" t="str">
        <f t="shared" si="9"/>
        <v/>
      </c>
      <c r="G67" s="6" t="str">
        <f>IF(A67="", "", F67-$B$4-SUM($C$13:C67))</f>
        <v/>
      </c>
    </row>
    <row r="68" spans="1:7">
      <c r="A68" s="4" t="str">
        <f>IF(56&lt;=$B$6,56,"")</f>
        <v/>
      </c>
      <c r="B68" s="5" t="str">
        <f t="shared" si="10"/>
        <v/>
      </c>
      <c r="C68" s="5" t="str">
        <f t="shared" si="6"/>
        <v/>
      </c>
      <c r="D68" s="5" t="str">
        <f t="shared" si="7"/>
        <v/>
      </c>
      <c r="E68" s="5" t="str">
        <f t="shared" si="8"/>
        <v/>
      </c>
      <c r="F68" s="5" t="str">
        <f t="shared" si="9"/>
        <v/>
      </c>
      <c r="G68" s="6" t="str">
        <f>IF(A68="", "", F68-$B$4-SUM($C$13:C68))</f>
        <v/>
      </c>
    </row>
    <row r="69" spans="1:7">
      <c r="A69" s="4" t="str">
        <f>IF(57&lt;=$B$6,57,"")</f>
        <v/>
      </c>
      <c r="B69" s="5" t="str">
        <f t="shared" si="10"/>
        <v/>
      </c>
      <c r="C69" s="5" t="str">
        <f t="shared" si="6"/>
        <v/>
      </c>
      <c r="D69" s="5" t="str">
        <f t="shared" si="7"/>
        <v/>
      </c>
      <c r="E69" s="5" t="str">
        <f t="shared" si="8"/>
        <v/>
      </c>
      <c r="F69" s="5" t="str">
        <f t="shared" si="9"/>
        <v/>
      </c>
      <c r="G69" s="6" t="str">
        <f>IF(A69="", "", F69-$B$4-SUM($C$13:C69))</f>
        <v/>
      </c>
    </row>
    <row r="70" spans="1:7">
      <c r="A70" s="4" t="str">
        <f>IF(58&lt;=$B$6,58,"")</f>
        <v/>
      </c>
      <c r="B70" s="5" t="str">
        <f t="shared" si="10"/>
        <v/>
      </c>
      <c r="C70" s="5" t="str">
        <f t="shared" si="6"/>
        <v/>
      </c>
      <c r="D70" s="5" t="str">
        <f t="shared" si="7"/>
        <v/>
      </c>
      <c r="E70" s="5" t="str">
        <f t="shared" si="8"/>
        <v/>
      </c>
      <c r="F70" s="5" t="str">
        <f t="shared" si="9"/>
        <v/>
      </c>
      <c r="G70" s="6" t="str">
        <f>IF(A70="", "", F70-$B$4-SUM($C$13:C70))</f>
        <v/>
      </c>
    </row>
    <row r="71" spans="1:7">
      <c r="A71" s="4" t="str">
        <f>IF(59&lt;=$B$6,59,"")</f>
        <v/>
      </c>
      <c r="B71" s="5" t="str">
        <f t="shared" si="10"/>
        <v/>
      </c>
      <c r="C71" s="5" t="str">
        <f t="shared" si="6"/>
        <v/>
      </c>
      <c r="D71" s="5" t="str">
        <f t="shared" si="7"/>
        <v/>
      </c>
      <c r="E71" s="5" t="str">
        <f t="shared" si="8"/>
        <v/>
      </c>
      <c r="F71" s="5" t="str">
        <f t="shared" si="9"/>
        <v/>
      </c>
      <c r="G71" s="6" t="str">
        <f>IF(A71="", "", F71-$B$4-SUM($C$13:C71))</f>
        <v/>
      </c>
    </row>
    <row r="72" spans="1:7">
      <c r="A72" s="7" t="str">
        <f>IF(60&lt;=$B$6,60,"")</f>
        <v/>
      </c>
      <c r="B72" s="8" t="str">
        <f t="shared" si="10"/>
        <v/>
      </c>
      <c r="C72" s="8" t="str">
        <f t="shared" si="6"/>
        <v/>
      </c>
      <c r="D72" s="8" t="str">
        <f t="shared" si="7"/>
        <v/>
      </c>
      <c r="E72" s="8" t="str">
        <f t="shared" si="8"/>
        <v/>
      </c>
      <c r="F72" s="8" t="str">
        <f t="shared" si="9"/>
        <v/>
      </c>
      <c r="G72" s="9" t="str">
        <f>IF(A72="", "", F72-$B$4-SUM($C$13:C72))</f>
        <v/>
      </c>
    </row>
    <row r="73" spans="1:7">
      <c r="C73" s="32"/>
    </row>
  </sheetData>
  <mergeCells count="3">
    <mergeCell ref="A1:F1"/>
    <mergeCell ref="D3:F3"/>
    <mergeCell ref="I3:L3"/>
  </mergeCells>
  <dataValidations count="1">
    <dataValidation sqref="B6" xr:uid="{00000000-0002-0000-0000-000000000000}">
      <formula1>1</formula1>
      <formula2>60</formula2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/>
  </sheetViews>
  <sheetFormatPr defaultRowHeight="13.8"/>
  <cols>
    <col min="1" max="1" width="12" customWidth="1"/>
    <col min="2" max="2" width="36" customWidth="1"/>
    <col min="3" max="3" width="18" customWidth="1"/>
    <col min="4" max="4" width="46" customWidth="1"/>
  </cols>
  <sheetData>
    <row r="1" spans="1:4" ht="21">
      <c r="A1" s="43" t="s">
        <v>31</v>
      </c>
      <c r="B1" s="40"/>
      <c r="C1" s="40"/>
      <c r="D1" s="40"/>
    </row>
    <row r="3" spans="1:4">
      <c r="A3" s="12" t="s">
        <v>32</v>
      </c>
      <c r="B3" s="13" t="s">
        <v>33</v>
      </c>
      <c r="C3" s="13" t="s">
        <v>34</v>
      </c>
      <c r="D3" s="14" t="s">
        <v>35</v>
      </c>
    </row>
    <row r="4" spans="1:4">
      <c r="A4" s="15">
        <v>1</v>
      </c>
      <c r="B4" s="16" t="s">
        <v>36</v>
      </c>
      <c r="C4" s="16" t="s">
        <v>37</v>
      </c>
      <c r="D4" s="17" t="s">
        <v>38</v>
      </c>
    </row>
    <row r="5" spans="1:4">
      <c r="A5" s="15">
        <v>2</v>
      </c>
      <c r="B5" s="16" t="s">
        <v>39</v>
      </c>
      <c r="C5" s="16" t="s">
        <v>40</v>
      </c>
      <c r="D5" s="17" t="s">
        <v>41</v>
      </c>
    </row>
    <row r="6" spans="1:4">
      <c r="A6" s="15">
        <v>3</v>
      </c>
      <c r="B6" s="16" t="s">
        <v>42</v>
      </c>
      <c r="C6" s="16" t="s">
        <v>43</v>
      </c>
      <c r="D6" s="17" t="s">
        <v>44</v>
      </c>
    </row>
    <row r="7" spans="1:4" ht="27.6">
      <c r="A7" s="15">
        <v>4</v>
      </c>
      <c r="B7" s="16" t="s">
        <v>45</v>
      </c>
      <c r="C7" s="16" t="s">
        <v>46</v>
      </c>
      <c r="D7" s="17" t="s">
        <v>47</v>
      </c>
    </row>
    <row r="8" spans="1:4">
      <c r="A8" s="15">
        <v>5</v>
      </c>
      <c r="B8" s="16" t="s">
        <v>48</v>
      </c>
      <c r="C8" s="16"/>
      <c r="D8" s="17" t="s">
        <v>49</v>
      </c>
    </row>
    <row r="9" spans="1:4">
      <c r="A9" s="18"/>
      <c r="B9" s="16"/>
      <c r="C9" s="16"/>
      <c r="D9" s="17"/>
    </row>
    <row r="10" spans="1:4" ht="27.6">
      <c r="A10" s="19" t="s">
        <v>50</v>
      </c>
      <c r="B10" s="20" t="s">
        <v>51</v>
      </c>
      <c r="C10" s="20"/>
      <c r="D10" s="21" t="s">
        <v>52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Υπολογιστής</vt:lpstr>
      <vt:lpstr>Οδηγίες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Mentor Evangelos Kaninias</cp:lastModifiedBy>
  <dcterms:modified xsi:type="dcterms:W3CDTF">2026-06-23T17:39:17Z</dcterms:modified>
</cp:coreProperties>
</file>